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ny_\Google Drive\02. Personal\03. Games\01. Xero Sum Games\03. Fractured\20. Characters\"/>
    </mc:Choice>
  </mc:AlternateContent>
  <xr:revisionPtr revIDLastSave="0" documentId="8_{90E44E54-797E-4685-9EE0-6D0A43376CBD}" xr6:coauthVersionLast="46" xr6:coauthVersionMax="46" xr10:uidLastSave="{00000000-0000-0000-0000-000000000000}"/>
  <bookViews>
    <workbookView xWindow="-28920" yWindow="-120" windowWidth="29040" windowHeight="15990" tabRatio="872" xr2:uid="{65955EF5-ECEA-4523-949B-82AE17EE4ECF}"/>
  </bookViews>
  <sheets>
    <sheet name="Pregens Worksheet" sheetId="24" r:id="rId1"/>
    <sheet name="Data" sheetId="23" r:id="rId2"/>
  </sheets>
  <definedNames>
    <definedName name="ArchetypesSkills">#REF!</definedName>
    <definedName name="ArchSKill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5" i="24" l="1"/>
  <c r="C77" i="24"/>
  <c r="C76" i="24"/>
  <c r="C75" i="24"/>
  <c r="C74" i="24"/>
  <c r="C73" i="24"/>
  <c r="C72" i="24"/>
  <c r="C71" i="24"/>
  <c r="C70" i="24"/>
  <c r="C69" i="24"/>
  <c r="C68" i="24"/>
  <c r="C67" i="24"/>
  <c r="C66" i="24"/>
  <c r="C65" i="24"/>
  <c r="C64" i="24"/>
  <c r="C63" i="24"/>
  <c r="C62" i="24"/>
  <c r="C61" i="24"/>
  <c r="C60" i="24"/>
  <c r="C59" i="24"/>
  <c r="C58" i="24"/>
  <c r="C57" i="24"/>
  <c r="C56" i="24"/>
  <c r="C55" i="24"/>
  <c r="C54" i="24"/>
  <c r="C53" i="24"/>
  <c r="C52" i="24"/>
  <c r="C51" i="24"/>
  <c r="C50" i="24"/>
  <c r="C49" i="24"/>
  <c r="C48" i="24"/>
  <c r="C47" i="24"/>
  <c r="C46" i="24"/>
  <c r="C27" i="24"/>
  <c r="C33" i="24" s="1"/>
  <c r="C37" i="24" s="1"/>
  <c r="C26" i="24"/>
  <c r="C32" i="24" s="1"/>
  <c r="C24" i="24"/>
  <c r="C30" i="24" s="1"/>
  <c r="C23" i="24"/>
  <c r="C29" i="24" l="1"/>
  <c r="C28" i="24"/>
  <c r="C31" i="24"/>
  <c r="C35" i="24" l="1"/>
  <c r="C36" i="24"/>
  <c r="C39" i="24"/>
  <c r="C34" i="24"/>
  <c r="C38" i="24" l="1"/>
</calcChain>
</file>

<file path=xl/sharedStrings.xml><?xml version="1.0" encoding="utf-8"?>
<sst xmlns="http://schemas.openxmlformats.org/spreadsheetml/2006/main" count="280" uniqueCount="166">
  <si>
    <t>Weapons</t>
  </si>
  <si>
    <t>Skills</t>
  </si>
  <si>
    <t>Hunting</t>
  </si>
  <si>
    <t>Wound Points</t>
  </si>
  <si>
    <t>Vehicles</t>
  </si>
  <si>
    <t>Criminal Past</t>
  </si>
  <si>
    <t>Name</t>
  </si>
  <si>
    <t>Family Obligation</t>
  </si>
  <si>
    <t>Dark Secret</t>
  </si>
  <si>
    <t>Addiction</t>
  </si>
  <si>
    <t>Famous</t>
  </si>
  <si>
    <t>Daredevil</t>
  </si>
  <si>
    <t>Personal Enemy</t>
  </si>
  <si>
    <t>Betrayed</t>
  </si>
  <si>
    <t>DMM</t>
  </si>
  <si>
    <t>DMR</t>
  </si>
  <si>
    <t>ENC</t>
  </si>
  <si>
    <t>Reason</t>
  </si>
  <si>
    <t>Acumen</t>
  </si>
  <si>
    <t>Scavenging</t>
  </si>
  <si>
    <t>Physicality</t>
  </si>
  <si>
    <t>Barter</t>
  </si>
  <si>
    <t>Influence</t>
  </si>
  <si>
    <t>Charm</t>
  </si>
  <si>
    <t>Inspiration</t>
  </si>
  <si>
    <t>Dodge</t>
  </si>
  <si>
    <t>Role</t>
  </si>
  <si>
    <t>Age</t>
  </si>
  <si>
    <t>Resilience Points</t>
  </si>
  <si>
    <t>Primary Profession</t>
  </si>
  <si>
    <t>Driver</t>
  </si>
  <si>
    <t>Medic</t>
  </si>
  <si>
    <t>Scholar</t>
  </si>
  <si>
    <t>Driving</t>
  </si>
  <si>
    <t>Secondary Profession</t>
  </si>
  <si>
    <t>Mechanic</t>
  </si>
  <si>
    <t>Artisan</t>
  </si>
  <si>
    <t>Law Enforcement</t>
  </si>
  <si>
    <t>Politician</t>
  </si>
  <si>
    <t>Soldier</t>
  </si>
  <si>
    <t>Trader</t>
  </si>
  <si>
    <t>Outlaw</t>
  </si>
  <si>
    <t>Melee Weapons</t>
  </si>
  <si>
    <t>Navigation</t>
  </si>
  <si>
    <t>Profession</t>
  </si>
  <si>
    <t>Skill 1</t>
  </si>
  <si>
    <t>Skill 2</t>
  </si>
  <si>
    <t>Skill 3</t>
  </si>
  <si>
    <t>Skill 4</t>
  </si>
  <si>
    <t>Skill 5</t>
  </si>
  <si>
    <t>Reverse Engineering</t>
  </si>
  <si>
    <t>General Knowledge</t>
  </si>
  <si>
    <t>Athletics</t>
  </si>
  <si>
    <t>Demolitions*</t>
  </si>
  <si>
    <t>Soldiering</t>
  </si>
  <si>
    <t>Unarmed Combat</t>
  </si>
  <si>
    <t>Entertainment</t>
  </si>
  <si>
    <t>Heavy Weapons*</t>
  </si>
  <si>
    <t>Education</t>
  </si>
  <si>
    <t>Ranged Weapons</t>
  </si>
  <si>
    <t>Athletics (PHY)</t>
  </si>
  <si>
    <t>Barter (INF)</t>
  </si>
  <si>
    <t>Charm (INF)</t>
  </si>
  <si>
    <t>Demolitions* (PHY)</t>
  </si>
  <si>
    <t>Dodge (DEX)</t>
  </si>
  <si>
    <t>Driving (DEX)</t>
  </si>
  <si>
    <t>Entertainment (INF)</t>
  </si>
  <si>
    <t>Gambling (ACU)</t>
  </si>
  <si>
    <t>Heavy Weapons* (DEX)</t>
  </si>
  <si>
    <t>Hunting (PHY)</t>
  </si>
  <si>
    <t>Inspiration (INF)</t>
  </si>
  <si>
    <t>Investigation (ACU)</t>
  </si>
  <si>
    <t>Melee Weapons (PHY)</t>
  </si>
  <si>
    <t>Perception (ACU)</t>
  </si>
  <si>
    <t>Ranged Weapons (DEX)</t>
  </si>
  <si>
    <t>Scavenging (ACU)</t>
  </si>
  <si>
    <t>Sleight of Hand (DEX)</t>
  </si>
  <si>
    <t>Soldiering (PHY)</t>
  </si>
  <si>
    <t>Stealth (DEX)</t>
  </si>
  <si>
    <t>Streetwise (ACU)</t>
  </si>
  <si>
    <t>Unarmed Combat (PHY)</t>
  </si>
  <si>
    <t>Skill List</t>
  </si>
  <si>
    <t>Mechanics*</t>
  </si>
  <si>
    <t>Formative</t>
  </si>
  <si>
    <t>Survival</t>
  </si>
  <si>
    <t>Animal Handling</t>
  </si>
  <si>
    <t>Lock-Picking*</t>
  </si>
  <si>
    <t>Animal Handling (INF)</t>
  </si>
  <si>
    <t>Deception (RSN)</t>
  </si>
  <si>
    <t>General Knowledge (RSN)</t>
  </si>
  <si>
    <t>Intimidation (INF)</t>
  </si>
  <si>
    <t>Lock-Picking* (RSN)</t>
  </si>
  <si>
    <t>Mechanics* (RSN)</t>
  </si>
  <si>
    <t>Navigation (ACU)</t>
  </si>
  <si>
    <t>Survival (ACU)</t>
  </si>
  <si>
    <t>First Aid* (RSN)</t>
  </si>
  <si>
    <t>Scholar* (RSN)</t>
  </si>
  <si>
    <t>Surgery* (RSN)</t>
  </si>
  <si>
    <t>Entertainer</t>
  </si>
  <si>
    <t>Motivations</t>
  </si>
  <si>
    <t xml:space="preserve">Background Complications
</t>
  </si>
  <si>
    <t>Personal Growth</t>
  </si>
  <si>
    <t>Farmer</t>
  </si>
  <si>
    <t>Total RAPID</t>
  </si>
  <si>
    <t>Entrepreneur</t>
  </si>
  <si>
    <t>Deception</t>
  </si>
  <si>
    <t>Gambling</t>
  </si>
  <si>
    <t>Intimidation</t>
  </si>
  <si>
    <t>Investigation</t>
  </si>
  <si>
    <t>Perception</t>
  </si>
  <si>
    <t>Scholar*</t>
  </si>
  <si>
    <t>Stealth</t>
  </si>
  <si>
    <t>Streetwise</t>
  </si>
  <si>
    <t>Surgery*</t>
  </si>
  <si>
    <t>Sleight of Hand</t>
  </si>
  <si>
    <t>First Aid*</t>
  </si>
  <si>
    <t>Formative RAPID</t>
  </si>
  <si>
    <t>Education RAPID</t>
  </si>
  <si>
    <t>Profession RAPID</t>
  </si>
  <si>
    <t>Personal Growth RAPID</t>
  </si>
  <si>
    <t>Reason Mod</t>
  </si>
  <si>
    <t>Acumen Mod</t>
  </si>
  <si>
    <t>Influence Mod</t>
  </si>
  <si>
    <t>Dexterity Mod</t>
  </si>
  <si>
    <t>Initiative (2d6 +)</t>
  </si>
  <si>
    <t>Motivation</t>
  </si>
  <si>
    <t>Complication</t>
  </si>
  <si>
    <t>Physicality Mod</t>
  </si>
  <si>
    <t>Outstanding Debt</t>
  </si>
  <si>
    <t>On The Run</t>
  </si>
  <si>
    <t>[Other Obligation]</t>
  </si>
  <si>
    <t>Revenge</t>
  </si>
  <si>
    <t>Reunite</t>
  </si>
  <si>
    <t>Protect</t>
  </si>
  <si>
    <t>Build</t>
  </si>
  <si>
    <t>Stay Alive</t>
  </si>
  <si>
    <t>Make Amends</t>
  </si>
  <si>
    <t>Accumulate</t>
  </si>
  <si>
    <t>Preach</t>
  </si>
  <si>
    <t>Hedonism</t>
  </si>
  <si>
    <r>
      <t>R</t>
    </r>
    <r>
      <rPr>
        <sz val="11"/>
        <color theme="1"/>
        <rFont val="Calibri"/>
        <family val="2"/>
        <scheme val="minor"/>
      </rPr>
      <t>eason</t>
    </r>
  </si>
  <si>
    <r>
      <t>A</t>
    </r>
    <r>
      <rPr>
        <sz val="11"/>
        <color theme="1"/>
        <rFont val="Calibri"/>
        <family val="2"/>
        <scheme val="minor"/>
      </rPr>
      <t>cumen</t>
    </r>
  </si>
  <si>
    <r>
      <t>P</t>
    </r>
    <r>
      <rPr>
        <sz val="11"/>
        <color theme="1"/>
        <rFont val="Calibri"/>
        <family val="2"/>
        <scheme val="minor"/>
      </rPr>
      <t>hysicality</t>
    </r>
  </si>
  <si>
    <r>
      <t>I</t>
    </r>
    <r>
      <rPr>
        <sz val="11"/>
        <color theme="1"/>
        <rFont val="Calibri"/>
        <family val="2"/>
        <scheme val="minor"/>
      </rPr>
      <t>nfluence</t>
    </r>
  </si>
  <si>
    <r>
      <t>D</t>
    </r>
    <r>
      <rPr>
        <sz val="11"/>
        <color theme="1"/>
        <rFont val="Calibri"/>
        <family val="2"/>
        <scheme val="minor"/>
      </rPr>
      <t>exterity</t>
    </r>
  </si>
  <si>
    <t xml:space="preserve">Take Advantage </t>
  </si>
  <si>
    <t xml:space="preserve">Find Safety </t>
  </si>
  <si>
    <t>Specializations</t>
  </si>
  <si>
    <t>Base Profession</t>
  </si>
  <si>
    <t>Pesky LaRue</t>
  </si>
  <si>
    <t>Specialization 1</t>
  </si>
  <si>
    <t>Specialization 2</t>
  </si>
  <si>
    <t>Farming</t>
  </si>
  <si>
    <t>Dancing</t>
  </si>
  <si>
    <t>Magic</t>
  </si>
  <si>
    <t>Ventriloquism</t>
  </si>
  <si>
    <t>Musician</t>
  </si>
  <si>
    <t>Funny Guy</t>
  </si>
  <si>
    <t>Armor</t>
  </si>
  <si>
    <t>Generalist</t>
  </si>
  <si>
    <t>History</t>
  </si>
  <si>
    <t>Herbalism</t>
  </si>
  <si>
    <t>Psychology</t>
  </si>
  <si>
    <t>Research</t>
  </si>
  <si>
    <t>Toxicology</t>
  </si>
  <si>
    <t>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</si>
</sst>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Abadi"/>
      <family val="2"/>
    </font>
    <font>
      <i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 tint="0.34998626667073579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5" borderId="0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" fillId="4" borderId="17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0" fillId="0" borderId="0" xfId="0" applyFill="1" applyBorder="1"/>
    <xf numFmtId="0" fontId="0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/>
    <xf numFmtId="0" fontId="2" fillId="0" borderId="0" xfId="0" applyFont="1"/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horizontal="left" vertical="center"/>
    </xf>
    <xf numFmtId="0" fontId="0" fillId="0" borderId="3" xfId="0" applyBorder="1" applyAlignment="1">
      <alignment horizontal="center" vertical="center"/>
    </xf>
    <xf numFmtId="1" fontId="3" fillId="0" borderId="2" xfId="0" applyNumberFormat="1" applyFont="1" applyFill="1" applyBorder="1" applyAlignment="1">
      <alignment horizontal="center" vertical="center"/>
    </xf>
    <xf numFmtId="1" fontId="3" fillId="0" borderId="14" xfId="0" applyNumberFormat="1" applyFont="1" applyFill="1" applyBorder="1" applyAlignment="1">
      <alignment horizontal="center" vertical="center"/>
    </xf>
    <xf numFmtId="1" fontId="3" fillId="0" borderId="14" xfId="0" quotePrefix="1" applyNumberFormat="1" applyFont="1" applyFill="1" applyBorder="1" applyAlignment="1">
      <alignment horizontal="center" vertical="center"/>
    </xf>
    <xf numFmtId="1" fontId="3" fillId="0" borderId="16" xfId="0" applyNumberFormat="1" applyFont="1" applyFill="1" applyBorder="1" applyAlignment="1">
      <alignment horizontal="center" vertical="center"/>
    </xf>
    <xf numFmtId="0" fontId="0" fillId="5" borderId="0" xfId="0" applyFill="1" applyBorder="1"/>
    <xf numFmtId="0" fontId="0" fillId="5" borderId="0" xfId="0" applyFill="1" applyBorder="1" applyAlignment="1">
      <alignment vertical="center"/>
    </xf>
    <xf numFmtId="0" fontId="1" fillId="5" borderId="0" xfId="0" applyFont="1" applyFill="1" applyBorder="1" applyAlignment="1">
      <alignment vertical="center"/>
    </xf>
    <xf numFmtId="0" fontId="0" fillId="5" borderId="0" xfId="0" applyFill="1"/>
    <xf numFmtId="0" fontId="1" fillId="5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1" fontId="0" fillId="0" borderId="14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0635C-7B3C-43B7-B12B-96F225826D75}">
  <dimension ref="A1:D78"/>
  <sheetViews>
    <sheetView tabSelected="1" zoomScale="85" zoomScaleNormal="85" workbookViewId="0">
      <pane xSplit="2" topLeftCell="C1" activePane="topRight" state="frozen"/>
      <selection pane="topRight" activeCell="S31" sqref="S31"/>
    </sheetView>
  </sheetViews>
  <sheetFormatPr defaultRowHeight="15" x14ac:dyDescent="0.25"/>
  <cols>
    <col min="1" max="1" width="2.7109375" customWidth="1"/>
    <col min="2" max="2" width="22.140625" bestFit="1" customWidth="1"/>
    <col min="3" max="3" width="16.42578125" bestFit="1" customWidth="1"/>
    <col min="4" max="4" width="2.7109375" style="30" customWidth="1"/>
    <col min="5" max="5" width="2.5703125" bestFit="1" customWidth="1"/>
    <col min="6" max="6" width="10.7109375" bestFit="1" customWidth="1"/>
    <col min="7" max="7" width="3.42578125" bestFit="1" customWidth="1"/>
    <col min="8" max="8" width="2.42578125" bestFit="1" customWidth="1"/>
    <col min="9" max="9" width="6.42578125" customWidth="1"/>
    <col min="10" max="10" width="3" bestFit="1" customWidth="1"/>
    <col min="11" max="11" width="5.7109375" customWidth="1"/>
    <col min="12" max="12" width="15" bestFit="1" customWidth="1"/>
    <col min="13" max="13" width="2.140625" bestFit="1" customWidth="1"/>
  </cols>
  <sheetData>
    <row r="1" spans="1:4" s="30" customFormat="1" ht="15.75" thickBot="1" x14ac:dyDescent="0.3">
      <c r="A1" s="43"/>
      <c r="B1" s="44"/>
      <c r="C1" s="44"/>
      <c r="D1" s="44"/>
    </row>
    <row r="2" spans="1:4" ht="15.75" thickBot="1" x14ac:dyDescent="0.3">
      <c r="A2" s="46"/>
      <c r="B2" s="8" t="s">
        <v>6</v>
      </c>
      <c r="C2" s="21" t="s">
        <v>149</v>
      </c>
      <c r="D2" s="45"/>
    </row>
    <row r="3" spans="1:4" ht="15.75" hidden="1" thickBot="1" x14ac:dyDescent="0.3">
      <c r="A3" s="46"/>
      <c r="B3" s="9" t="s">
        <v>26</v>
      </c>
      <c r="C3" s="22"/>
      <c r="D3" s="44"/>
    </row>
    <row r="4" spans="1:4" ht="15.75" hidden="1" thickBot="1" x14ac:dyDescent="0.3">
      <c r="A4" s="46"/>
      <c r="B4" s="9" t="s">
        <v>27</v>
      </c>
      <c r="C4" s="22"/>
      <c r="D4" s="44"/>
    </row>
    <row r="5" spans="1:4" x14ac:dyDescent="0.25">
      <c r="A5" s="46"/>
      <c r="B5" s="20" t="s">
        <v>116</v>
      </c>
      <c r="C5" s="31" t="s">
        <v>17</v>
      </c>
      <c r="D5" s="44"/>
    </row>
    <row r="6" spans="1:4" x14ac:dyDescent="0.25">
      <c r="A6" s="46"/>
      <c r="B6" s="9" t="s">
        <v>116</v>
      </c>
      <c r="C6" s="25" t="s">
        <v>22</v>
      </c>
      <c r="D6" s="44"/>
    </row>
    <row r="7" spans="1:4" x14ac:dyDescent="0.25">
      <c r="A7" s="46"/>
      <c r="B7" s="9" t="s">
        <v>83</v>
      </c>
      <c r="C7" s="23" t="s">
        <v>109</v>
      </c>
      <c r="D7" s="44"/>
    </row>
    <row r="8" spans="1:4" x14ac:dyDescent="0.25">
      <c r="A8" s="46"/>
      <c r="B8" s="9" t="s">
        <v>83</v>
      </c>
      <c r="C8" s="23" t="s">
        <v>109</v>
      </c>
      <c r="D8" s="44"/>
    </row>
    <row r="9" spans="1:4" ht="15.75" thickBot="1" x14ac:dyDescent="0.3">
      <c r="A9" s="46"/>
      <c r="B9" s="29" t="s">
        <v>83</v>
      </c>
      <c r="C9" s="26" t="s">
        <v>52</v>
      </c>
      <c r="D9" s="44"/>
    </row>
    <row r="10" spans="1:4" x14ac:dyDescent="0.25">
      <c r="A10" s="46"/>
      <c r="B10" s="20" t="s">
        <v>117</v>
      </c>
      <c r="C10" s="31" t="s">
        <v>20</v>
      </c>
      <c r="D10" s="44"/>
    </row>
    <row r="11" spans="1:4" ht="15.75" thickBot="1" x14ac:dyDescent="0.3">
      <c r="A11" s="46"/>
      <c r="B11" s="29" t="s">
        <v>58</v>
      </c>
      <c r="C11" s="26" t="s">
        <v>23</v>
      </c>
      <c r="D11" s="44"/>
    </row>
    <row r="12" spans="1:4" x14ac:dyDescent="0.25">
      <c r="A12" s="46"/>
      <c r="B12" s="9" t="s">
        <v>148</v>
      </c>
      <c r="C12" s="23" t="s">
        <v>32</v>
      </c>
      <c r="D12" s="44"/>
    </row>
    <row r="13" spans="1:4" x14ac:dyDescent="0.25">
      <c r="A13" s="46"/>
      <c r="B13" s="9" t="s">
        <v>118</v>
      </c>
      <c r="C13" s="25" t="s">
        <v>20</v>
      </c>
      <c r="D13" s="44"/>
    </row>
    <row r="14" spans="1:4" x14ac:dyDescent="0.25">
      <c r="A14" s="46"/>
      <c r="B14" s="9" t="s">
        <v>44</v>
      </c>
      <c r="C14" s="23" t="s">
        <v>109</v>
      </c>
      <c r="D14" s="44"/>
    </row>
    <row r="15" spans="1:4" x14ac:dyDescent="0.25">
      <c r="A15" s="46"/>
      <c r="B15" s="9" t="s">
        <v>44</v>
      </c>
      <c r="C15" s="23" t="s">
        <v>109</v>
      </c>
      <c r="D15" s="44"/>
    </row>
    <row r="16" spans="1:4" x14ac:dyDescent="0.25">
      <c r="A16" s="46"/>
      <c r="B16" s="9" t="s">
        <v>44</v>
      </c>
      <c r="C16" s="23" t="s">
        <v>109</v>
      </c>
      <c r="D16" s="44"/>
    </row>
    <row r="17" spans="1:4" ht="15.75" thickBot="1" x14ac:dyDescent="0.3">
      <c r="A17" s="46"/>
      <c r="B17" s="9" t="s">
        <v>44</v>
      </c>
      <c r="C17" s="23" t="s">
        <v>109</v>
      </c>
      <c r="D17" s="44"/>
    </row>
    <row r="18" spans="1:4" x14ac:dyDescent="0.25">
      <c r="A18" s="46"/>
      <c r="B18" s="20" t="s">
        <v>119</v>
      </c>
      <c r="C18" s="31" t="s">
        <v>18</v>
      </c>
      <c r="D18" s="44"/>
    </row>
    <row r="19" spans="1:4" x14ac:dyDescent="0.25">
      <c r="A19" s="46"/>
      <c r="B19" s="9" t="s">
        <v>101</v>
      </c>
      <c r="C19" s="23" t="s">
        <v>21</v>
      </c>
      <c r="D19" s="44"/>
    </row>
    <row r="20" spans="1:4" ht="15.75" thickBot="1" x14ac:dyDescent="0.3">
      <c r="A20" s="46"/>
      <c r="B20" s="29" t="s">
        <v>101</v>
      </c>
      <c r="C20" s="26" t="s">
        <v>53</v>
      </c>
      <c r="D20" s="44"/>
    </row>
    <row r="21" spans="1:4" x14ac:dyDescent="0.25">
      <c r="A21" s="46"/>
      <c r="B21" s="20" t="s">
        <v>150</v>
      </c>
      <c r="C21" s="32" t="s">
        <v>152</v>
      </c>
      <c r="D21" s="44"/>
    </row>
    <row r="22" spans="1:4" ht="15.75" thickBot="1" x14ac:dyDescent="0.3">
      <c r="A22" s="46"/>
      <c r="B22" s="29" t="s">
        <v>151</v>
      </c>
      <c r="C22" s="26" t="s">
        <v>159</v>
      </c>
      <c r="D22" s="44"/>
    </row>
    <row r="23" spans="1:4" x14ac:dyDescent="0.25">
      <c r="A23" s="46"/>
      <c r="B23" s="9" t="s">
        <v>140</v>
      </c>
      <c r="C23" s="23">
        <f>SUM(COUNTIF(C5:C20,"Reason")+3)</f>
        <v>4</v>
      </c>
      <c r="D23" s="44"/>
    </row>
    <row r="24" spans="1:4" x14ac:dyDescent="0.25">
      <c r="A24" s="46"/>
      <c r="B24" s="9" t="s">
        <v>141</v>
      </c>
      <c r="C24" s="23">
        <f>SUM(COUNTIF(C5:C20,"Acumen")+3)</f>
        <v>4</v>
      </c>
      <c r="D24" s="44"/>
    </row>
    <row r="25" spans="1:4" x14ac:dyDescent="0.25">
      <c r="A25" s="46"/>
      <c r="B25" s="9" t="s">
        <v>142</v>
      </c>
      <c r="C25" s="23">
        <f>SUM(COUNTIF(C5:C20,"Physicality")+3)</f>
        <v>5</v>
      </c>
      <c r="D25" s="44"/>
    </row>
    <row r="26" spans="1:4" x14ac:dyDescent="0.25">
      <c r="A26" s="46"/>
      <c r="B26" s="9" t="s">
        <v>143</v>
      </c>
      <c r="C26" s="23">
        <f>SUM(COUNTIF(C5:C20,"Influence")+3)</f>
        <v>4</v>
      </c>
      <c r="D26" s="44"/>
    </row>
    <row r="27" spans="1:4" ht="15.75" thickBot="1" x14ac:dyDescent="0.3">
      <c r="A27" s="46"/>
      <c r="B27" s="9" t="s">
        <v>144</v>
      </c>
      <c r="C27" s="23">
        <f>SUM(COUNTIF(C5:C20,"Dexterity")+3)</f>
        <v>3</v>
      </c>
      <c r="D27" s="44"/>
    </row>
    <row r="28" spans="1:4" ht="15.75" thickBot="1" x14ac:dyDescent="0.3">
      <c r="A28" s="46"/>
      <c r="B28" s="8" t="s">
        <v>103</v>
      </c>
      <c r="C28" s="38">
        <f>SUM(C23:C27)</f>
        <v>20</v>
      </c>
      <c r="D28" s="44"/>
    </row>
    <row r="29" spans="1:4" x14ac:dyDescent="0.25">
      <c r="A29" s="46"/>
      <c r="B29" s="9" t="s">
        <v>120</v>
      </c>
      <c r="C29" s="49">
        <f>SUM(3-6+C23)</f>
        <v>1</v>
      </c>
      <c r="D29" s="44"/>
    </row>
    <row r="30" spans="1:4" x14ac:dyDescent="0.25">
      <c r="A30" s="46"/>
      <c r="B30" s="9" t="s">
        <v>121</v>
      </c>
      <c r="C30" s="49">
        <f t="shared" ref="C30:C33" si="0">SUM(3-6+C24)</f>
        <v>1</v>
      </c>
      <c r="D30" s="44"/>
    </row>
    <row r="31" spans="1:4" x14ac:dyDescent="0.25">
      <c r="A31" s="46"/>
      <c r="B31" s="9" t="s">
        <v>127</v>
      </c>
      <c r="C31" s="49">
        <f t="shared" si="0"/>
        <v>2</v>
      </c>
      <c r="D31" s="44"/>
    </row>
    <row r="32" spans="1:4" x14ac:dyDescent="0.25">
      <c r="A32" s="46"/>
      <c r="B32" s="9" t="s">
        <v>122</v>
      </c>
      <c r="C32" s="49">
        <f t="shared" si="0"/>
        <v>1</v>
      </c>
      <c r="D32" s="44"/>
    </row>
    <row r="33" spans="1:4" ht="15.75" thickBot="1" x14ac:dyDescent="0.3">
      <c r="A33" s="46"/>
      <c r="B33" s="29" t="s">
        <v>123</v>
      </c>
      <c r="C33" s="50">
        <f t="shared" si="0"/>
        <v>0</v>
      </c>
      <c r="D33" s="44"/>
    </row>
    <row r="34" spans="1:4" x14ac:dyDescent="0.25">
      <c r="A34" s="46"/>
      <c r="B34" s="20" t="s">
        <v>3</v>
      </c>
      <c r="C34" s="39">
        <f>SUM(10+C31,C33)</f>
        <v>12</v>
      </c>
      <c r="D34" s="44"/>
    </row>
    <row r="35" spans="1:4" x14ac:dyDescent="0.25">
      <c r="A35" s="46"/>
      <c r="B35" s="9" t="s">
        <v>28</v>
      </c>
      <c r="C35" s="40">
        <f>SUM(6+C31)</f>
        <v>8</v>
      </c>
      <c r="D35" s="44"/>
    </row>
    <row r="36" spans="1:4" x14ac:dyDescent="0.25">
      <c r="A36" s="46"/>
      <c r="B36" s="9" t="s">
        <v>14</v>
      </c>
      <c r="C36" s="41">
        <f>C31</f>
        <v>2</v>
      </c>
      <c r="D36" s="44"/>
    </row>
    <row r="37" spans="1:4" x14ac:dyDescent="0.25">
      <c r="A37" s="46"/>
      <c r="B37" s="9" t="s">
        <v>15</v>
      </c>
      <c r="C37" s="41">
        <f>C33</f>
        <v>0</v>
      </c>
      <c r="D37" s="44"/>
    </row>
    <row r="38" spans="1:4" x14ac:dyDescent="0.25">
      <c r="A38" s="46"/>
      <c r="B38" s="9" t="s">
        <v>124</v>
      </c>
      <c r="C38" s="41">
        <f>SUM(C30+C33+C67)</f>
        <v>7</v>
      </c>
      <c r="D38" s="44"/>
    </row>
    <row r="39" spans="1:4" ht="15.75" thickBot="1" x14ac:dyDescent="0.3">
      <c r="A39" s="46"/>
      <c r="B39" s="29" t="s">
        <v>16</v>
      </c>
      <c r="C39" s="42">
        <f>SUM(6+C31)</f>
        <v>8</v>
      </c>
      <c r="D39" s="44"/>
    </row>
    <row r="40" spans="1:4" ht="15.75" hidden="1" thickBot="1" x14ac:dyDescent="0.3">
      <c r="A40" s="46"/>
      <c r="B40" s="27" t="s">
        <v>29</v>
      </c>
      <c r="C40" s="28" t="s">
        <v>30</v>
      </c>
      <c r="D40" s="44"/>
    </row>
    <row r="41" spans="1:4" ht="15.75" hidden="1" thickBot="1" x14ac:dyDescent="0.3">
      <c r="A41" s="46"/>
      <c r="B41" s="19" t="s">
        <v>34</v>
      </c>
      <c r="C41" s="24" t="s">
        <v>37</v>
      </c>
      <c r="D41" s="44"/>
    </row>
    <row r="42" spans="1:4" x14ac:dyDescent="0.25">
      <c r="A42" s="46"/>
      <c r="B42" s="20" t="s">
        <v>126</v>
      </c>
      <c r="C42" s="32" t="s">
        <v>128</v>
      </c>
      <c r="D42" s="44"/>
    </row>
    <row r="43" spans="1:4" ht="15.75" thickBot="1" x14ac:dyDescent="0.3">
      <c r="A43" s="46"/>
      <c r="B43" s="29" t="s">
        <v>125</v>
      </c>
      <c r="C43" s="26" t="s">
        <v>133</v>
      </c>
      <c r="D43" s="44"/>
    </row>
    <row r="44" spans="1:4" x14ac:dyDescent="0.25">
      <c r="A44" s="46"/>
      <c r="B44" s="47"/>
      <c r="C44" s="18"/>
      <c r="D44" s="44"/>
    </row>
    <row r="45" spans="1:4" x14ac:dyDescent="0.25">
      <c r="A45" s="46"/>
      <c r="B45" s="48" t="s">
        <v>1</v>
      </c>
      <c r="C45" s="48" t="s">
        <v>165</v>
      </c>
      <c r="D45" s="43"/>
    </row>
    <row r="46" spans="1:4" x14ac:dyDescent="0.25">
      <c r="A46" s="46"/>
      <c r="B46" s="11" t="s">
        <v>85</v>
      </c>
      <c r="C46" s="4">
        <f>SUM(COUNTIF(C5:C20,"Animal Handling"))</f>
        <v>0</v>
      </c>
      <c r="D46" s="43"/>
    </row>
    <row r="47" spans="1:4" x14ac:dyDescent="0.25">
      <c r="A47" s="46"/>
      <c r="B47" s="11" t="s">
        <v>52</v>
      </c>
      <c r="C47" s="4">
        <f>SUM(COUNTIF(C5:C20,"Athletics"))</f>
        <v>1</v>
      </c>
      <c r="D47" s="43"/>
    </row>
    <row r="48" spans="1:4" x14ac:dyDescent="0.25">
      <c r="A48" s="46"/>
      <c r="B48" s="11" t="s">
        <v>21</v>
      </c>
      <c r="C48" s="4">
        <f>SUM(COUNTIF(C5:C20,"Barter"))</f>
        <v>1</v>
      </c>
      <c r="D48" s="43"/>
    </row>
    <row r="49" spans="1:4" x14ac:dyDescent="0.25">
      <c r="A49" s="46"/>
      <c r="B49" s="11" t="s">
        <v>23</v>
      </c>
      <c r="C49" s="4">
        <f>SUM(COUNTIF(C5:C20,"Charm"))</f>
        <v>1</v>
      </c>
      <c r="D49" s="43"/>
    </row>
    <row r="50" spans="1:4" x14ac:dyDescent="0.25">
      <c r="A50" s="46"/>
      <c r="B50" s="11" t="s">
        <v>105</v>
      </c>
      <c r="C50" s="4">
        <f>SUM(COUNTIF(C5:C20,"Deception"))</f>
        <v>0</v>
      </c>
      <c r="D50" s="43"/>
    </row>
    <row r="51" spans="1:4" s="30" customFormat="1" x14ac:dyDescent="0.25">
      <c r="A51" s="43"/>
      <c r="B51" s="12" t="s">
        <v>53</v>
      </c>
      <c r="C51" s="4">
        <f>SUM(COUNTIF(C5:C20,"Demolitions*"))</f>
        <v>1</v>
      </c>
      <c r="D51" s="43"/>
    </row>
    <row r="52" spans="1:4" s="30" customFormat="1" x14ac:dyDescent="0.25">
      <c r="A52" s="43"/>
      <c r="B52" s="11" t="s">
        <v>25</v>
      </c>
      <c r="C52" s="4">
        <f>SUM(COUNTIF(C5:C20,"Dodge"))</f>
        <v>0</v>
      </c>
      <c r="D52" s="43"/>
    </row>
    <row r="53" spans="1:4" s="30" customFormat="1" x14ac:dyDescent="0.25">
      <c r="A53" s="43"/>
      <c r="B53" s="11" t="s">
        <v>33</v>
      </c>
      <c r="C53" s="4">
        <f>SUM(COUNTIF(C5:C20,"Driving"))</f>
        <v>0</v>
      </c>
      <c r="D53" s="43"/>
    </row>
    <row r="54" spans="1:4" s="30" customFormat="1" x14ac:dyDescent="0.25">
      <c r="A54" s="43"/>
      <c r="B54" s="11" t="s">
        <v>56</v>
      </c>
      <c r="C54" s="4">
        <f>SUM(COUNTIF(C5:C20,"Entertainment"))</f>
        <v>0</v>
      </c>
      <c r="D54" s="43"/>
    </row>
    <row r="55" spans="1:4" s="30" customFormat="1" x14ac:dyDescent="0.25">
      <c r="A55" s="43"/>
      <c r="B55" s="12" t="s">
        <v>115</v>
      </c>
      <c r="C55" s="4">
        <f>SUM(COUNTIF(C5:C20,"First Aid*"))</f>
        <v>0</v>
      </c>
      <c r="D55" s="43"/>
    </row>
    <row r="56" spans="1:4" s="30" customFormat="1" x14ac:dyDescent="0.25">
      <c r="A56" s="43"/>
      <c r="B56" s="11" t="s">
        <v>106</v>
      </c>
      <c r="C56" s="4">
        <f>SUM(COUNTIF(C5:C20,"Gambling"))</f>
        <v>0</v>
      </c>
      <c r="D56" s="43"/>
    </row>
    <row r="57" spans="1:4" s="30" customFormat="1" x14ac:dyDescent="0.25">
      <c r="A57" s="43"/>
      <c r="B57" s="11" t="s">
        <v>51</v>
      </c>
      <c r="C57" s="4">
        <f>SUM(COUNTIF(C5:C20,"General Knowledge"))</f>
        <v>0</v>
      </c>
      <c r="D57" s="43"/>
    </row>
    <row r="58" spans="1:4" s="30" customFormat="1" x14ac:dyDescent="0.25">
      <c r="A58" s="43"/>
      <c r="B58" s="12" t="s">
        <v>57</v>
      </c>
      <c r="C58" s="4">
        <f>SUM(COUNTIF(C5:C20,"Heavy Weapons*"))</f>
        <v>0</v>
      </c>
      <c r="D58" s="43"/>
    </row>
    <row r="59" spans="1:4" s="30" customFormat="1" x14ac:dyDescent="0.25">
      <c r="A59" s="43"/>
      <c r="B59" s="11" t="s">
        <v>2</v>
      </c>
      <c r="C59" s="4">
        <f>SUM(COUNTIF(C5:C20,"Hunting"))</f>
        <v>0</v>
      </c>
      <c r="D59" s="43"/>
    </row>
    <row r="60" spans="1:4" s="30" customFormat="1" x14ac:dyDescent="0.25">
      <c r="A60" s="43"/>
      <c r="B60" s="11" t="s">
        <v>24</v>
      </c>
      <c r="C60" s="4">
        <f>SUM(COUNTIF(C5:C20,"Inspiration"))</f>
        <v>0</v>
      </c>
      <c r="D60" s="43"/>
    </row>
    <row r="61" spans="1:4" s="30" customFormat="1" x14ac:dyDescent="0.25">
      <c r="A61" s="43"/>
      <c r="B61" s="11" t="s">
        <v>107</v>
      </c>
      <c r="C61" s="4">
        <f>SUM(COUNTIF(C5:C20,"Intimidation"))</f>
        <v>0</v>
      </c>
      <c r="D61" s="43"/>
    </row>
    <row r="62" spans="1:4" s="30" customFormat="1" x14ac:dyDescent="0.25">
      <c r="A62" s="43"/>
      <c r="B62" s="11" t="s">
        <v>108</v>
      </c>
      <c r="C62" s="4">
        <f>SUM(COUNTIF(C5:C20,"Investigation"))</f>
        <v>0</v>
      </c>
      <c r="D62" s="43"/>
    </row>
    <row r="63" spans="1:4" s="30" customFormat="1" x14ac:dyDescent="0.25">
      <c r="A63" s="43"/>
      <c r="B63" s="12" t="s">
        <v>86</v>
      </c>
      <c r="C63" s="4">
        <f>SUM(COUNTIF(C5:C20,"Lock-Picking*"))</f>
        <v>0</v>
      </c>
      <c r="D63" s="43"/>
    </row>
    <row r="64" spans="1:4" s="30" customFormat="1" x14ac:dyDescent="0.25">
      <c r="A64" s="43"/>
      <c r="B64" s="12" t="s">
        <v>82</v>
      </c>
      <c r="C64" s="4">
        <f>SUM(COUNTIF(C5:C20,"Mechanics*"))</f>
        <v>0</v>
      </c>
      <c r="D64" s="43"/>
    </row>
    <row r="65" spans="1:4" s="30" customFormat="1" x14ac:dyDescent="0.25">
      <c r="A65" s="43"/>
      <c r="B65" s="11" t="s">
        <v>42</v>
      </c>
      <c r="C65" s="4">
        <f>SUM(COUNTIF(C5:C20,"Melee Weapons"))</f>
        <v>0</v>
      </c>
      <c r="D65" s="43"/>
    </row>
    <row r="66" spans="1:4" s="30" customFormat="1" x14ac:dyDescent="0.25">
      <c r="A66" s="43"/>
      <c r="B66" s="11" t="s">
        <v>43</v>
      </c>
      <c r="C66" s="4">
        <f>SUM(COUNTIF(C5:C20,"Navigation"))</f>
        <v>0</v>
      </c>
      <c r="D66" s="43"/>
    </row>
    <row r="67" spans="1:4" s="30" customFormat="1" x14ac:dyDescent="0.25">
      <c r="A67" s="43"/>
      <c r="B67" s="11" t="s">
        <v>109</v>
      </c>
      <c r="C67" s="4">
        <f>SUM(COUNTIF(C5:C20,"Perception"))</f>
        <v>6</v>
      </c>
      <c r="D67" s="43"/>
    </row>
    <row r="68" spans="1:4" s="30" customFormat="1" x14ac:dyDescent="0.25">
      <c r="A68" s="43"/>
      <c r="B68" s="11" t="s">
        <v>59</v>
      </c>
      <c r="C68" s="4">
        <f>SUM(COUNTIF(C5:C20,"Ranged Weapons"))</f>
        <v>0</v>
      </c>
      <c r="D68" s="43"/>
    </row>
    <row r="69" spans="1:4" s="30" customFormat="1" x14ac:dyDescent="0.25">
      <c r="A69" s="43"/>
      <c r="B69" s="11" t="s">
        <v>19</v>
      </c>
      <c r="C69" s="4">
        <f>SUM(COUNTIF(C5:C20,"Scavenging"))</f>
        <v>0</v>
      </c>
      <c r="D69" s="43"/>
    </row>
    <row r="70" spans="1:4" s="30" customFormat="1" x14ac:dyDescent="0.25">
      <c r="A70" s="43"/>
      <c r="B70" s="12" t="s">
        <v>110</v>
      </c>
      <c r="C70" s="4">
        <f>SUM(COUNTIF(C5:C20,"Scholar*"))</f>
        <v>1</v>
      </c>
      <c r="D70" s="43"/>
    </row>
    <row r="71" spans="1:4" s="30" customFormat="1" x14ac:dyDescent="0.25">
      <c r="A71" s="43"/>
      <c r="B71" s="11" t="s">
        <v>114</v>
      </c>
      <c r="C71" s="4">
        <f>SUM(COUNTIF(C5:C20,"Sleight of Hand"))</f>
        <v>0</v>
      </c>
      <c r="D71" s="43"/>
    </row>
    <row r="72" spans="1:4" s="30" customFormat="1" x14ac:dyDescent="0.25">
      <c r="A72" s="43"/>
      <c r="B72" s="11" t="s">
        <v>54</v>
      </c>
      <c r="C72" s="4">
        <f>SUM(COUNTIF(C5:C20,"Soldiering"))</f>
        <v>0</v>
      </c>
      <c r="D72" s="43"/>
    </row>
    <row r="73" spans="1:4" s="30" customFormat="1" x14ac:dyDescent="0.25">
      <c r="A73" s="43"/>
      <c r="B73" s="11" t="s">
        <v>111</v>
      </c>
      <c r="C73" s="4">
        <f>SUM(COUNTIF(C5:C20,"Stealth"))</f>
        <v>0</v>
      </c>
      <c r="D73" s="43"/>
    </row>
    <row r="74" spans="1:4" s="30" customFormat="1" x14ac:dyDescent="0.25">
      <c r="A74" s="43"/>
      <c r="B74" s="11" t="s">
        <v>112</v>
      </c>
      <c r="C74" s="4">
        <f>SUM(COUNTIF(C5:C20,"Streetwise"))</f>
        <v>0</v>
      </c>
      <c r="D74" s="43"/>
    </row>
    <row r="75" spans="1:4" s="30" customFormat="1" x14ac:dyDescent="0.25">
      <c r="A75" s="43"/>
      <c r="B75" s="12" t="s">
        <v>113</v>
      </c>
      <c r="C75" s="4">
        <f>SUM(COUNTIF(C5:C20,"Surgery*"))</f>
        <v>0</v>
      </c>
      <c r="D75" s="43"/>
    </row>
    <row r="76" spans="1:4" s="30" customFormat="1" x14ac:dyDescent="0.25">
      <c r="A76" s="43"/>
      <c r="B76" s="11" t="s">
        <v>84</v>
      </c>
      <c r="C76" s="4">
        <f>SUM(COUNTIF(C5:C20,"Survival"))</f>
        <v>0</v>
      </c>
      <c r="D76" s="43"/>
    </row>
    <row r="77" spans="1:4" s="30" customFormat="1" x14ac:dyDescent="0.25">
      <c r="A77" s="43"/>
      <c r="B77" s="11" t="s">
        <v>55</v>
      </c>
      <c r="C77" s="4">
        <f>SUM(COUNTIF(C5:C20,"Unarmed Combat"))</f>
        <v>0</v>
      </c>
      <c r="D77" s="43"/>
    </row>
    <row r="78" spans="1:4" x14ac:dyDescent="0.25">
      <c r="A78" s="46"/>
      <c r="B78" s="46"/>
      <c r="C78" s="46"/>
      <c r="D78" s="43"/>
    </row>
  </sheetData>
  <dataValidations count="2">
    <dataValidation type="list" allowBlank="1" showInputMessage="1" showErrorMessage="1" sqref="C5:C6 C10 C13 C18" xr:uid="{BC17B45F-DB33-4909-9582-BE32FDF93E24}">
      <formula1>$B$23:$B$27</formula1>
    </dataValidation>
    <dataValidation type="list" allowBlank="1" showInputMessage="1" showErrorMessage="1" sqref="C74 B76:C77 C68" xr:uid="{E6714DBB-8046-4811-AC3E-CD77A734E52F}">
      <formula1>#REF!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FE50C5AA-3A8A-477C-BEDE-005599E6EB04}">
          <x14:formula1>
            <xm:f>Data!$I$2:$I$12</xm:f>
          </x14:formula1>
          <xm:sqref>C43:C44</xm:sqref>
        </x14:dataValidation>
        <x14:dataValidation type="list" allowBlank="1" showInputMessage="1" showErrorMessage="1" xr:uid="{B095269B-D725-46A2-AFFC-B5D1B6F22A2A}">
          <x14:formula1>
            <xm:f>Data!$E$2:$E$17</xm:f>
          </x14:formula1>
          <xm:sqref>C21:C22</xm:sqref>
        </x14:dataValidation>
        <x14:dataValidation type="list" allowBlank="1" showInputMessage="1" showErrorMessage="1" xr:uid="{E7DCEA1C-A578-429D-8638-668123BB4D33}">
          <x14:formula1>
            <xm:f>Data!$C$2:$C$33</xm:f>
          </x14:formula1>
          <xm:sqref>C19:C20</xm:sqref>
        </x14:dataValidation>
        <x14:dataValidation type="list" allowBlank="1" showInputMessage="1" showErrorMessage="1" xr:uid="{1744757E-BDED-4E09-8BD4-B92613DC53E2}">
          <x14:formula1>
            <xm:f>#REF!</xm:f>
          </x14:formula1>
          <xm:sqref>C40:C41</xm:sqref>
        </x14:dataValidation>
        <x14:dataValidation type="list" allowBlank="1" showInputMessage="1" showErrorMessage="1" xr:uid="{C5118082-B9AA-4D64-A3E9-240A4C916958}">
          <x14:formula1>
            <xm:f>Data!$L$2:$L$14</xm:f>
          </x14:formula1>
          <xm:sqref>C12</xm:sqref>
        </x14:dataValidation>
        <x14:dataValidation type="list" allowBlank="1" showInputMessage="1" showErrorMessage="1" xr:uid="{35D0A60C-BC3A-468A-85E2-5D44195CEC9E}">
          <x14:formula1>
            <xm:f>Data!$C$2:$C$33</xm:f>
          </x14:formula1>
          <xm:sqref>C7:C9 C11 C14:C17</xm:sqref>
        </x14:dataValidation>
        <x14:dataValidation type="list" allowBlank="1" showInputMessage="1" showErrorMessage="1" xr:uid="{62D35270-8C76-4315-A034-0C9D42B6B288}">
          <x14:formula1>
            <xm:f>Data!$G$2:$G$12</xm:f>
          </x14:formula1>
          <xm:sqref>C42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EA3FA-9C67-418F-915B-F6D41FEBBF01}">
  <dimension ref="A1:Q36"/>
  <sheetViews>
    <sheetView workbookViewId="0">
      <selection activeCell="O32" sqref="O32"/>
    </sheetView>
  </sheetViews>
  <sheetFormatPr defaultRowHeight="12.75" x14ac:dyDescent="0.2"/>
  <cols>
    <col min="1" max="1" width="20.85546875" style="5" bestFit="1" customWidth="1"/>
    <col min="2" max="2" width="2.7109375" style="5" customWidth="1"/>
    <col min="3" max="3" width="16.140625" style="5" bestFit="1" customWidth="1"/>
    <col min="4" max="4" width="2.7109375" style="33" customWidth="1"/>
    <col min="5" max="5" width="16.7109375" style="33" bestFit="1" customWidth="1"/>
    <col min="6" max="6" width="2.7109375" style="33" customWidth="1"/>
    <col min="7" max="7" width="23.5703125" style="33" bestFit="1" customWidth="1"/>
    <col min="8" max="8" width="2.7109375" style="33" customWidth="1"/>
    <col min="9" max="9" width="13.7109375" style="33" bestFit="1" customWidth="1"/>
    <col min="10" max="10" width="2.7109375" style="33" customWidth="1"/>
    <col min="11" max="11" width="9.140625" style="33"/>
    <col min="12" max="12" width="14.85546875" style="33" bestFit="1" customWidth="1"/>
    <col min="13" max="13" width="19.42578125" style="33" bestFit="1" customWidth="1"/>
    <col min="14" max="14" width="20.85546875" style="33" bestFit="1" customWidth="1"/>
    <col min="15" max="15" width="19.42578125" style="33" bestFit="1" customWidth="1"/>
    <col min="16" max="16" width="19.28515625" style="33" bestFit="1" customWidth="1"/>
    <col min="17" max="17" width="19.42578125" style="33" bestFit="1" customWidth="1"/>
    <col min="18" max="16384" width="9.140625" style="33"/>
  </cols>
  <sheetData>
    <row r="1" spans="1:17" x14ac:dyDescent="0.2">
      <c r="A1" s="6" t="s">
        <v>81</v>
      </c>
      <c r="B1" s="6"/>
      <c r="C1" s="6" t="s">
        <v>81</v>
      </c>
      <c r="E1" s="34" t="s">
        <v>147</v>
      </c>
      <c r="G1" s="37" t="s">
        <v>100</v>
      </c>
      <c r="I1" s="37" t="s">
        <v>99</v>
      </c>
      <c r="L1" s="13" t="s">
        <v>44</v>
      </c>
      <c r="M1" s="14" t="s">
        <v>45</v>
      </c>
      <c r="N1" s="14" t="s">
        <v>46</v>
      </c>
      <c r="O1" s="14" t="s">
        <v>47</v>
      </c>
      <c r="P1" s="14" t="s">
        <v>48</v>
      </c>
      <c r="Q1" s="15" t="s">
        <v>49</v>
      </c>
    </row>
    <row r="2" spans="1:17" x14ac:dyDescent="0.2">
      <c r="A2" s="11" t="s">
        <v>87</v>
      </c>
      <c r="C2" s="11" t="s">
        <v>85</v>
      </c>
      <c r="E2" s="33" t="s">
        <v>158</v>
      </c>
      <c r="G2" s="35" t="s">
        <v>5</v>
      </c>
      <c r="I2" s="35" t="s">
        <v>131</v>
      </c>
      <c r="L2" s="16" t="s">
        <v>36</v>
      </c>
      <c r="M2" s="2" t="s">
        <v>21</v>
      </c>
      <c r="N2" s="2" t="s">
        <v>92</v>
      </c>
      <c r="O2" s="2" t="s">
        <v>73</v>
      </c>
      <c r="P2" s="2" t="s">
        <v>75</v>
      </c>
      <c r="Q2" s="1" t="s">
        <v>76</v>
      </c>
    </row>
    <row r="3" spans="1:17" x14ac:dyDescent="0.2">
      <c r="A3" s="11" t="s">
        <v>60</v>
      </c>
      <c r="C3" s="11" t="s">
        <v>52</v>
      </c>
      <c r="E3" s="33" t="s">
        <v>153</v>
      </c>
      <c r="G3" s="35" t="s">
        <v>128</v>
      </c>
      <c r="I3" s="35" t="s">
        <v>132</v>
      </c>
      <c r="L3" s="16" t="s">
        <v>30</v>
      </c>
      <c r="M3" s="2" t="s">
        <v>25</v>
      </c>
      <c r="N3" s="2" t="s">
        <v>65</v>
      </c>
      <c r="O3" s="2" t="s">
        <v>92</v>
      </c>
      <c r="P3" s="2" t="s">
        <v>93</v>
      </c>
      <c r="Q3" s="1" t="s">
        <v>91</v>
      </c>
    </row>
    <row r="4" spans="1:17" ht="15" x14ac:dyDescent="0.25">
      <c r="A4" s="11" t="s">
        <v>61</v>
      </c>
      <c r="C4" s="11" t="s">
        <v>21</v>
      </c>
      <c r="E4" s="33" t="s">
        <v>152</v>
      </c>
      <c r="G4" s="35" t="s">
        <v>7</v>
      </c>
      <c r="I4" s="36" t="s">
        <v>133</v>
      </c>
      <c r="L4" s="16" t="s">
        <v>98</v>
      </c>
      <c r="M4" s="2" t="s">
        <v>23</v>
      </c>
      <c r="N4" s="2" t="s">
        <v>66</v>
      </c>
      <c r="O4" s="2" t="s">
        <v>60</v>
      </c>
      <c r="P4" s="2" t="s">
        <v>73</v>
      </c>
      <c r="Q4" s="1" t="s">
        <v>79</v>
      </c>
    </row>
    <row r="5" spans="1:17" x14ac:dyDescent="0.2">
      <c r="A5" s="11" t="s">
        <v>62</v>
      </c>
      <c r="C5" s="11" t="s">
        <v>23</v>
      </c>
      <c r="E5" s="33" t="s">
        <v>157</v>
      </c>
      <c r="G5" s="35" t="s">
        <v>129</v>
      </c>
      <c r="I5" s="7" t="s">
        <v>145</v>
      </c>
      <c r="L5" s="16" t="s">
        <v>104</v>
      </c>
      <c r="M5" s="2"/>
      <c r="N5" s="2"/>
      <c r="O5" s="2"/>
      <c r="P5" s="2"/>
      <c r="Q5" s="1"/>
    </row>
    <row r="6" spans="1:17" x14ac:dyDescent="0.2">
      <c r="A6" s="11" t="s">
        <v>88</v>
      </c>
      <c r="C6" s="11" t="s">
        <v>105</v>
      </c>
      <c r="E6" s="33" t="s">
        <v>159</v>
      </c>
      <c r="G6" s="35" t="s">
        <v>8</v>
      </c>
      <c r="I6" s="7" t="s">
        <v>146</v>
      </c>
      <c r="L6" s="16" t="s">
        <v>102</v>
      </c>
      <c r="M6" s="2"/>
      <c r="N6" s="2"/>
      <c r="O6" s="2"/>
      <c r="P6" s="2"/>
      <c r="Q6" s="1"/>
    </row>
    <row r="7" spans="1:17" x14ac:dyDescent="0.2">
      <c r="A7" s="12" t="s">
        <v>63</v>
      </c>
      <c r="C7" s="12" t="s">
        <v>53</v>
      </c>
      <c r="E7" s="33" t="s">
        <v>161</v>
      </c>
      <c r="G7" s="35" t="s">
        <v>12</v>
      </c>
      <c r="I7" s="7" t="s">
        <v>134</v>
      </c>
      <c r="L7" s="16" t="s">
        <v>37</v>
      </c>
      <c r="M7" s="2" t="s">
        <v>74</v>
      </c>
      <c r="N7" s="2" t="s">
        <v>71</v>
      </c>
      <c r="O7" s="2" t="s">
        <v>90</v>
      </c>
      <c r="P7" s="2" t="s">
        <v>73</v>
      </c>
      <c r="Q7" s="1" t="s">
        <v>80</v>
      </c>
    </row>
    <row r="8" spans="1:17" x14ac:dyDescent="0.2">
      <c r="A8" s="11" t="s">
        <v>64</v>
      </c>
      <c r="C8" s="11" t="s">
        <v>25</v>
      </c>
      <c r="E8" s="33" t="s">
        <v>160</v>
      </c>
      <c r="G8" s="35" t="s">
        <v>13</v>
      </c>
      <c r="I8" s="7" t="s">
        <v>135</v>
      </c>
      <c r="L8" s="16" t="s">
        <v>35</v>
      </c>
      <c r="M8" s="2" t="s">
        <v>61</v>
      </c>
      <c r="N8" s="2" t="s">
        <v>92</v>
      </c>
      <c r="O8" s="2" t="s">
        <v>65</v>
      </c>
      <c r="P8" s="2" t="s">
        <v>73</v>
      </c>
      <c r="Q8" s="1" t="s">
        <v>75</v>
      </c>
    </row>
    <row r="9" spans="1:17" x14ac:dyDescent="0.2">
      <c r="A9" s="11" t="s">
        <v>65</v>
      </c>
      <c r="C9" s="11" t="s">
        <v>33</v>
      </c>
      <c r="E9" s="33" t="s">
        <v>154</v>
      </c>
      <c r="G9" s="35" t="s">
        <v>9</v>
      </c>
      <c r="I9" s="7" t="s">
        <v>136</v>
      </c>
      <c r="L9" s="16" t="s">
        <v>31</v>
      </c>
      <c r="M9" s="2" t="s">
        <v>62</v>
      </c>
      <c r="N9" s="2" t="s">
        <v>73</v>
      </c>
      <c r="O9" s="2" t="s">
        <v>95</v>
      </c>
      <c r="P9" s="2" t="s">
        <v>96</v>
      </c>
      <c r="Q9" s="1" t="s">
        <v>97</v>
      </c>
    </row>
    <row r="10" spans="1:17" x14ac:dyDescent="0.2">
      <c r="A10" s="11" t="s">
        <v>66</v>
      </c>
      <c r="C10" s="11" t="s">
        <v>56</v>
      </c>
      <c r="E10" s="33" t="s">
        <v>156</v>
      </c>
      <c r="G10" s="35" t="s">
        <v>11</v>
      </c>
      <c r="I10" s="7" t="s">
        <v>137</v>
      </c>
      <c r="L10" s="16" t="s">
        <v>41</v>
      </c>
      <c r="M10" s="2" t="s">
        <v>62</v>
      </c>
      <c r="N10" s="2" t="s">
        <v>91</v>
      </c>
      <c r="O10" s="2" t="s">
        <v>78</v>
      </c>
      <c r="P10" s="2" t="s">
        <v>90</v>
      </c>
      <c r="Q10" s="1" t="s">
        <v>80</v>
      </c>
    </row>
    <row r="11" spans="1:17" x14ac:dyDescent="0.2">
      <c r="A11" s="12" t="s">
        <v>95</v>
      </c>
      <c r="C11" s="12" t="s">
        <v>115</v>
      </c>
      <c r="E11" s="33" t="s">
        <v>162</v>
      </c>
      <c r="G11" s="35" t="s">
        <v>10</v>
      </c>
      <c r="I11" s="7" t="s">
        <v>138</v>
      </c>
      <c r="L11" s="16" t="s">
        <v>38</v>
      </c>
      <c r="M11" s="2" t="s">
        <v>73</v>
      </c>
      <c r="N11" s="2" t="s">
        <v>70</v>
      </c>
      <c r="O11" s="2" t="s">
        <v>62</v>
      </c>
      <c r="P11" s="2" t="s">
        <v>96</v>
      </c>
      <c r="Q11" s="1" t="s">
        <v>73</v>
      </c>
    </row>
    <row r="12" spans="1:17" x14ac:dyDescent="0.2">
      <c r="A12" s="11" t="s">
        <v>67</v>
      </c>
      <c r="C12" s="11" t="s">
        <v>106</v>
      </c>
      <c r="E12" s="33" t="s">
        <v>163</v>
      </c>
      <c r="G12" s="35" t="s">
        <v>130</v>
      </c>
      <c r="I12" s="7" t="s">
        <v>139</v>
      </c>
      <c r="L12" s="16" t="s">
        <v>32</v>
      </c>
      <c r="M12" s="2" t="s">
        <v>73</v>
      </c>
      <c r="N12" s="2" t="s">
        <v>89</v>
      </c>
      <c r="O12" s="2" t="s">
        <v>70</v>
      </c>
      <c r="P12" s="2" t="s">
        <v>71</v>
      </c>
      <c r="Q12" s="1" t="s">
        <v>96</v>
      </c>
    </row>
    <row r="13" spans="1:17" x14ac:dyDescent="0.2">
      <c r="A13" s="11" t="s">
        <v>89</v>
      </c>
      <c r="C13" s="11" t="s">
        <v>51</v>
      </c>
      <c r="E13" s="33" t="s">
        <v>50</v>
      </c>
      <c r="L13" s="16" t="s">
        <v>39</v>
      </c>
      <c r="M13" s="2" t="s">
        <v>60</v>
      </c>
      <c r="N13" s="2" t="s">
        <v>63</v>
      </c>
      <c r="O13" s="2" t="s">
        <v>74</v>
      </c>
      <c r="P13" s="2" t="s">
        <v>68</v>
      </c>
      <c r="Q13" s="1" t="s">
        <v>77</v>
      </c>
    </row>
    <row r="14" spans="1:17" ht="13.5" thickBot="1" x14ac:dyDescent="0.25">
      <c r="A14" s="12" t="s">
        <v>68</v>
      </c>
      <c r="C14" s="12" t="s">
        <v>57</v>
      </c>
      <c r="E14" s="33" t="s">
        <v>164</v>
      </c>
      <c r="L14" s="17" t="s">
        <v>40</v>
      </c>
      <c r="M14" s="3" t="s">
        <v>61</v>
      </c>
      <c r="N14" s="3" t="s">
        <v>62</v>
      </c>
      <c r="O14" s="3" t="s">
        <v>66</v>
      </c>
      <c r="P14" s="3" t="s">
        <v>73</v>
      </c>
      <c r="Q14" s="10" t="s">
        <v>75</v>
      </c>
    </row>
    <row r="15" spans="1:17" x14ac:dyDescent="0.2">
      <c r="A15" s="11" t="s">
        <v>69</v>
      </c>
      <c r="C15" s="11" t="s">
        <v>2</v>
      </c>
      <c r="E15" s="33" t="s">
        <v>4</v>
      </c>
    </row>
    <row r="16" spans="1:17" x14ac:dyDescent="0.2">
      <c r="A16" s="11" t="s">
        <v>70</v>
      </c>
      <c r="C16" s="11" t="s">
        <v>24</v>
      </c>
      <c r="E16" s="33" t="s">
        <v>155</v>
      </c>
    </row>
    <row r="17" spans="1:5" x14ac:dyDescent="0.2">
      <c r="A17" s="11" t="s">
        <v>90</v>
      </c>
      <c r="C17" s="11" t="s">
        <v>107</v>
      </c>
      <c r="E17" s="33" t="s">
        <v>0</v>
      </c>
    </row>
    <row r="18" spans="1:5" x14ac:dyDescent="0.2">
      <c r="A18" s="11" t="s">
        <v>71</v>
      </c>
      <c r="C18" s="11" t="s">
        <v>108</v>
      </c>
    </row>
    <row r="19" spans="1:5" x14ac:dyDescent="0.2">
      <c r="A19" s="12" t="s">
        <v>91</v>
      </c>
      <c r="C19" s="12" t="s">
        <v>86</v>
      </c>
    </row>
    <row r="20" spans="1:5" x14ac:dyDescent="0.2">
      <c r="A20" s="12" t="s">
        <v>92</v>
      </c>
      <c r="C20" s="12" t="s">
        <v>82</v>
      </c>
    </row>
    <row r="21" spans="1:5" x14ac:dyDescent="0.2">
      <c r="A21" s="11" t="s">
        <v>72</v>
      </c>
      <c r="C21" s="11" t="s">
        <v>42</v>
      </c>
    </row>
    <row r="22" spans="1:5" x14ac:dyDescent="0.2">
      <c r="A22" s="11" t="s">
        <v>93</v>
      </c>
      <c r="C22" s="11" t="s">
        <v>43</v>
      </c>
    </row>
    <row r="23" spans="1:5" x14ac:dyDescent="0.2">
      <c r="A23" s="11" t="s">
        <v>73</v>
      </c>
      <c r="C23" s="11" t="s">
        <v>109</v>
      </c>
    </row>
    <row r="24" spans="1:5" x14ac:dyDescent="0.2">
      <c r="A24" s="11" t="s">
        <v>74</v>
      </c>
      <c r="C24" s="11" t="s">
        <v>59</v>
      </c>
    </row>
    <row r="25" spans="1:5" x14ac:dyDescent="0.2">
      <c r="A25" s="11" t="s">
        <v>75</v>
      </c>
      <c r="C25" s="11" t="s">
        <v>19</v>
      </c>
    </row>
    <row r="26" spans="1:5" x14ac:dyDescent="0.2">
      <c r="A26" s="12" t="s">
        <v>96</v>
      </c>
      <c r="C26" s="12" t="s">
        <v>110</v>
      </c>
    </row>
    <row r="27" spans="1:5" x14ac:dyDescent="0.2">
      <c r="A27" s="11" t="s">
        <v>76</v>
      </c>
      <c r="C27" s="11" t="s">
        <v>114</v>
      </c>
    </row>
    <row r="28" spans="1:5" x14ac:dyDescent="0.2">
      <c r="A28" s="11" t="s">
        <v>77</v>
      </c>
      <c r="C28" s="11" t="s">
        <v>54</v>
      </c>
    </row>
    <row r="29" spans="1:5" x14ac:dyDescent="0.2">
      <c r="A29" s="11" t="s">
        <v>78</v>
      </c>
      <c r="C29" s="11" t="s">
        <v>111</v>
      </c>
    </row>
    <row r="30" spans="1:5" x14ac:dyDescent="0.2">
      <c r="A30" s="11" t="s">
        <v>79</v>
      </c>
      <c r="C30" s="11" t="s">
        <v>112</v>
      </c>
    </row>
    <row r="31" spans="1:5" x14ac:dyDescent="0.2">
      <c r="A31" s="12" t="s">
        <v>97</v>
      </c>
      <c r="C31" s="12" t="s">
        <v>113</v>
      </c>
    </row>
    <row r="32" spans="1:5" x14ac:dyDescent="0.2">
      <c r="A32" s="11" t="s">
        <v>94</v>
      </c>
      <c r="C32" s="11" t="s">
        <v>84</v>
      </c>
    </row>
    <row r="33" spans="1:3" x14ac:dyDescent="0.2">
      <c r="A33" s="11" t="s">
        <v>80</v>
      </c>
      <c r="C33" s="11" t="s">
        <v>55</v>
      </c>
    </row>
    <row r="34" spans="1:3" x14ac:dyDescent="0.2">
      <c r="A34" s="11"/>
    </row>
    <row r="35" spans="1:3" x14ac:dyDescent="0.2">
      <c r="A35" s="12"/>
    </row>
    <row r="36" spans="1:3" x14ac:dyDescent="0.2">
      <c r="A36" s="11"/>
    </row>
  </sheetData>
  <sortState xmlns:xlrd2="http://schemas.microsoft.com/office/spreadsheetml/2017/richdata2" ref="E2:E17">
    <sortCondition ref="E2:E17"/>
  </sortState>
  <dataValidations count="2">
    <dataValidation type="list" allowBlank="1" showInputMessage="1" showErrorMessage="1" sqref="C32:C33" xr:uid="{913BD4E3-9416-42AC-9274-C6016313FE93}">
      <formula1>#REF!</formula1>
    </dataValidation>
    <dataValidation type="list" allowBlank="1" showInputMessage="1" showErrorMessage="1" sqref="M2:Q14" xr:uid="{6C13E5C0-4E6A-4DB6-A097-57DDC8D6C694}">
      <formula1>$C$2:$C$33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Pregens Worksheet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Bushell</dc:creator>
  <cp:lastModifiedBy>Tony Bushell</cp:lastModifiedBy>
  <cp:lastPrinted>2021-02-08T00:27:00Z</cp:lastPrinted>
  <dcterms:created xsi:type="dcterms:W3CDTF">2020-06-13T15:34:14Z</dcterms:created>
  <dcterms:modified xsi:type="dcterms:W3CDTF">2021-02-23T23:44:33Z</dcterms:modified>
</cp:coreProperties>
</file>